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ediatric Support Dropbox\Paul Vanchiere\DB_Cabinet\PMI\HubSpot\SampleSpreadsheets\"/>
    </mc:Choice>
  </mc:AlternateContent>
  <xr:revisionPtr revIDLastSave="0" documentId="13_ncr:1_{069ADD28-3D81-4B74-B2F4-755068183503}" xr6:coauthVersionLast="47" xr6:coauthVersionMax="47" xr10:uidLastSave="{00000000-0000-0000-0000-000000000000}"/>
  <bookViews>
    <workbookView xWindow="-110" yWindow="-110" windowWidth="25820" windowHeight="15500" xr2:uid="{F2A1A3A2-38F3-4F75-9AE8-B2B4CA01B6B2}"/>
  </bookViews>
  <sheets>
    <sheet name="SampleCompModel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vsASD">"V2012-06-30"</definedName>
    <definedName name="NvsAutoDrillOk">"VN"</definedName>
    <definedName name="NvsElapsedTime">0.0000347222230629995</definedName>
    <definedName name="NvsEndTime">41108.6767013889</definedName>
    <definedName name="NvsInstLang">"VENG"</definedName>
    <definedName name="NvsInstSpec">"%,FDEPTID,V7523"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"V2005-10-01"</definedName>
    <definedName name="NvsPanelSetid">"VSHARE"</definedName>
    <definedName name="NvsReqBU">"VTCHPA"</definedName>
    <definedName name="NvsReqBUOnly">"VY"</definedName>
    <definedName name="NvsTransLed">"VN"</definedName>
    <definedName name="NvsTreeASD">"V2012-06-30"</definedName>
    <definedName name="NvsValTbl.PRODUCT">"PRODUCT_TBL"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0" i="1"/>
  <c r="C6" i="1"/>
  <c r="C12" i="1" l="1"/>
  <c r="C20" i="1"/>
  <c r="C26" i="1" s="1"/>
  <c r="C21" i="1"/>
  <c r="C22" i="1"/>
  <c r="C23" i="1"/>
  <c r="C28" i="1" l="1"/>
  <c r="C29" i="1" s="1"/>
  <c r="C30" i="1" s="1"/>
  <c r="H15" i="1" s="1"/>
  <c r="H17" i="1" s="1"/>
  <c r="H19" i="1" s="1"/>
  <c r="G21" i="1" s="1"/>
  <c r="G22" i="1" s="1"/>
  <c r="G23" i="1" s="1"/>
</calcChain>
</file>

<file path=xl/sharedStrings.xml><?xml version="1.0" encoding="utf-8"?>
<sst xmlns="http://schemas.openxmlformats.org/spreadsheetml/2006/main" count="79" uniqueCount="74">
  <si>
    <t>Sample Provider Productivity Model</t>
  </si>
  <si>
    <t>Step 1: Determine Overhead Rate</t>
  </si>
  <si>
    <t>Total Practice Revenue</t>
  </si>
  <si>
    <t>Total Practice Vaccine Revenue</t>
  </si>
  <si>
    <t>Total Non- Vaccine Revenue For Calculation</t>
  </si>
  <si>
    <t>Total Office Expenses (Before Provider Comp)</t>
  </si>
  <si>
    <t>Total Vaccine Expense</t>
  </si>
  <si>
    <t>Total Operating Expense</t>
  </si>
  <si>
    <t>Practice Non Vaccine Operating Overhead Rate</t>
  </si>
  <si>
    <t>Step 2: Threshold Determination</t>
  </si>
  <si>
    <t>Step 3: Bonus Calculation</t>
  </si>
  <si>
    <t>A1</t>
  </si>
  <si>
    <t>YTD Regular Pay</t>
  </si>
  <si>
    <t>From Payroll System</t>
  </si>
  <si>
    <t>N</t>
  </si>
  <si>
    <t>Calculated Threshold</t>
  </si>
  <si>
    <t>L above</t>
  </si>
  <si>
    <t>A2</t>
  </si>
  <si>
    <t>YTD PTO Paid</t>
  </si>
  <si>
    <t>O</t>
  </si>
  <si>
    <t>Total NVDL Payments</t>
  </si>
  <si>
    <t>From PM System</t>
  </si>
  <si>
    <t>A3</t>
  </si>
  <si>
    <t>YTD Holiday Paid</t>
  </si>
  <si>
    <t>P</t>
  </si>
  <si>
    <t>YTD "Bonus Dollars"</t>
  </si>
  <si>
    <t>O - N</t>
  </si>
  <si>
    <t>A4</t>
  </si>
  <si>
    <t>YTD PerDiem Paid</t>
  </si>
  <si>
    <t>Q</t>
  </si>
  <si>
    <t>Bonus Rate</t>
  </si>
  <si>
    <t>Contracted</t>
  </si>
  <si>
    <t>B</t>
  </si>
  <si>
    <t>Total YTD Paid</t>
  </si>
  <si>
    <t>Sum A1:A4</t>
  </si>
  <si>
    <t>R</t>
  </si>
  <si>
    <t>YTD Bonus Earned</t>
  </si>
  <si>
    <t>P X Q</t>
  </si>
  <si>
    <t>C</t>
  </si>
  <si>
    <t>YTD Social Security</t>
  </si>
  <si>
    <t>B X 6.2%</t>
  </si>
  <si>
    <t>D</t>
  </si>
  <si>
    <t>YTD Medicare</t>
  </si>
  <si>
    <t>B X 1.45%</t>
  </si>
  <si>
    <t>S</t>
  </si>
  <si>
    <t>Provider Total Comp</t>
  </si>
  <si>
    <t>B + R</t>
  </si>
  <si>
    <t>E</t>
  </si>
  <si>
    <t>YTD SUTA</t>
  </si>
  <si>
    <t>B X 1%</t>
  </si>
  <si>
    <t>T</t>
  </si>
  <si>
    <t>Provider Total Comp as % of Revenue</t>
  </si>
  <si>
    <t>S / O</t>
  </si>
  <si>
    <t>F</t>
  </si>
  <si>
    <t>YTD Retirement Contribution/Match</t>
  </si>
  <si>
    <t>B X 3%</t>
  </si>
  <si>
    <t>Practice Margin</t>
  </si>
  <si>
    <t>1 - OH Rate - T</t>
  </si>
  <si>
    <t>G</t>
  </si>
  <si>
    <t>YTD CME</t>
  </si>
  <si>
    <t>Contracted or Actual</t>
  </si>
  <si>
    <t>H</t>
  </si>
  <si>
    <t>YTD ER Medical</t>
  </si>
  <si>
    <t>Benefits Paid By Practice</t>
  </si>
  <si>
    <t>I</t>
  </si>
  <si>
    <t>Total Cost</t>
  </si>
  <si>
    <t>Sum B:H</t>
  </si>
  <si>
    <t>J</t>
  </si>
  <si>
    <t>Breakeven Revenue</t>
  </si>
  <si>
    <t>K</t>
  </si>
  <si>
    <t>J X 10%</t>
  </si>
  <si>
    <t>L</t>
  </si>
  <si>
    <t>J + K</t>
  </si>
  <si>
    <t>I / (1-OH Rate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</si>
</sst>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0" fillId="0" borderId="0" xfId="1" applyNumberFormat="1" applyFont="1"/>
    <xf numFmtId="165" fontId="0" fillId="0" borderId="0" xfId="2" applyNumberFormat="1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164" fontId="0" fillId="0" borderId="0" xfId="1" applyNumberFormat="1" applyFont="1" applyBorder="1"/>
    <xf numFmtId="0" fontId="7" fillId="0" borderId="5" xfId="0" applyFont="1" applyBorder="1"/>
    <xf numFmtId="9" fontId="0" fillId="0" borderId="0" xfId="2" applyFont="1" applyBorder="1"/>
    <xf numFmtId="0" fontId="8" fillId="2" borderId="6" xfId="0" applyFont="1" applyFill="1" applyBorder="1" applyAlignment="1">
      <alignment horizontal="center"/>
    </xf>
    <xf numFmtId="0" fontId="0" fillId="2" borderId="7" xfId="0" applyFill="1" applyBorder="1"/>
    <xf numFmtId="164" fontId="0" fillId="2" borderId="7" xfId="1" applyNumberFormat="1" applyFont="1" applyFill="1" applyBorder="1"/>
    <xf numFmtId="0" fontId="7" fillId="2" borderId="8" xfId="0" applyFont="1" applyFill="1" applyBorder="1"/>
    <xf numFmtId="0" fontId="8" fillId="0" borderId="0" xfId="0" applyFont="1" applyAlignment="1">
      <alignment horizontal="right"/>
    </xf>
    <xf numFmtId="164" fontId="0" fillId="0" borderId="0" xfId="0" applyNumberFormat="1"/>
    <xf numFmtId="0" fontId="7" fillId="0" borderId="0" xfId="0" applyFont="1"/>
    <xf numFmtId="10" fontId="0" fillId="0" borderId="0" xfId="2" applyNumberFormat="1" applyFont="1"/>
    <xf numFmtId="0" fontId="7" fillId="0" borderId="0" xfId="0" quotePrefix="1" applyFont="1"/>
    <xf numFmtId="14" fontId="0" fillId="0" borderId="0" xfId="0" applyNumberFormat="1"/>
    <xf numFmtId="5" fontId="0" fillId="0" borderId="0" xfId="1" applyNumberFormat="1" applyFont="1"/>
    <xf numFmtId="0" fontId="0" fillId="3" borderId="1" xfId="0" applyFill="1" applyBorder="1"/>
    <xf numFmtId="0" fontId="0" fillId="3" borderId="2" xfId="0" applyFill="1" applyBorder="1"/>
    <xf numFmtId="164" fontId="0" fillId="3" borderId="2" xfId="1" applyNumberFormat="1" applyFont="1" applyFill="1" applyBorder="1"/>
    <xf numFmtId="0" fontId="7" fillId="3" borderId="3" xfId="0" applyFont="1" applyFill="1" applyBorder="1"/>
    <xf numFmtId="0" fontId="0" fillId="3" borderId="4" xfId="0" applyFill="1" applyBorder="1"/>
    <xf numFmtId="0" fontId="0" fillId="3" borderId="0" xfId="0" applyFill="1"/>
    <xf numFmtId="164" fontId="0" fillId="3" borderId="0" xfId="1" applyNumberFormat="1" applyFont="1" applyFill="1" applyBorder="1"/>
    <xf numFmtId="0" fontId="7" fillId="3" borderId="5" xfId="0" applyFont="1" applyFill="1" applyBorder="1"/>
    <xf numFmtId="0" fontId="9" fillId="3" borderId="4" xfId="0" applyFont="1" applyFill="1" applyBorder="1"/>
    <xf numFmtId="0" fontId="9" fillId="3" borderId="0" xfId="0" applyFont="1" applyFill="1"/>
    <xf numFmtId="164" fontId="9" fillId="3" borderId="0" xfId="1" applyNumberFormat="1" applyFont="1" applyFill="1" applyBorder="1"/>
    <xf numFmtId="164" fontId="0" fillId="3" borderId="0" xfId="0" applyNumberFormat="1" applyFill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164" fontId="0" fillId="3" borderId="7" xfId="0" applyNumberFormat="1" applyFill="1" applyBorder="1"/>
    <xf numFmtId="0" fontId="7" fillId="3" borderId="8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8C822-7C70-475F-9317-8C8784DF8A18}">
  <dimension ref="A1:I39"/>
  <sheetViews>
    <sheetView showGridLines="0" tabSelected="1" zoomScale="120" zoomScaleNormal="120" workbookViewId="0">
      <selection activeCell="L7" sqref="L7"/>
    </sheetView>
  </sheetViews>
  <sheetFormatPr defaultRowHeight="12.5" x14ac:dyDescent="0.25"/>
  <cols>
    <col min="1" max="1" width="2.81640625" bestFit="1" customWidth="1"/>
    <col min="2" max="2" width="39.1796875" customWidth="1"/>
    <col min="3" max="3" width="19.453125" customWidth="1"/>
    <col min="4" max="4" width="17.7265625" bestFit="1" customWidth="1"/>
    <col min="6" max="6" width="31.81640625" bestFit="1" customWidth="1"/>
    <col min="7" max="7" width="18.54296875" bestFit="1" customWidth="1"/>
    <col min="8" max="8" width="9.54296875" bestFit="1" customWidth="1"/>
    <col min="9" max="9" width="12.453125" bestFit="1" customWidth="1"/>
  </cols>
  <sheetData>
    <row r="1" spans="1:9" ht="26" x14ac:dyDescent="0.6">
      <c r="A1" s="1" t="s">
        <v>0</v>
      </c>
      <c r="B1" s="2"/>
      <c r="C1" s="2"/>
    </row>
    <row r="3" spans="1:9" ht="21" x14ac:dyDescent="0.5">
      <c r="A3" s="3" t="s">
        <v>1</v>
      </c>
      <c r="B3" s="4"/>
    </row>
    <row r="4" spans="1:9" x14ac:dyDescent="0.25">
      <c r="B4" t="s">
        <v>2</v>
      </c>
      <c r="C4" s="5">
        <v>1200000</v>
      </c>
    </row>
    <row r="5" spans="1:9" x14ac:dyDescent="0.25">
      <c r="B5" t="s">
        <v>3</v>
      </c>
      <c r="C5" s="5">
        <v>-275000</v>
      </c>
    </row>
    <row r="6" spans="1:9" x14ac:dyDescent="0.25">
      <c r="B6" t="s">
        <v>4</v>
      </c>
      <c r="C6" s="5">
        <f>C5+C4</f>
        <v>925000</v>
      </c>
    </row>
    <row r="7" spans="1:9" x14ac:dyDescent="0.25">
      <c r="C7" s="5"/>
    </row>
    <row r="8" spans="1:9" x14ac:dyDescent="0.25">
      <c r="B8" t="s">
        <v>5</v>
      </c>
      <c r="C8" s="5">
        <v>750000</v>
      </c>
    </row>
    <row r="9" spans="1:9" x14ac:dyDescent="0.25">
      <c r="B9" t="s">
        <v>6</v>
      </c>
      <c r="C9" s="5">
        <v>-200000</v>
      </c>
    </row>
    <row r="10" spans="1:9" x14ac:dyDescent="0.25">
      <c r="B10" t="s">
        <v>7</v>
      </c>
      <c r="C10" s="5">
        <f>C9+C8</f>
        <v>550000</v>
      </c>
    </row>
    <row r="11" spans="1:9" x14ac:dyDescent="0.25">
      <c r="C11" s="5"/>
    </row>
    <row r="12" spans="1:9" x14ac:dyDescent="0.25">
      <c r="B12" t="s">
        <v>8</v>
      </c>
      <c r="C12" s="6">
        <f>C10/C6</f>
        <v>0.59459459459459463</v>
      </c>
    </row>
    <row r="14" spans="1:9" ht="21.5" thickBot="1" x14ac:dyDescent="0.55000000000000004">
      <c r="A14" s="3" t="s">
        <v>9</v>
      </c>
      <c r="F14" s="3" t="s">
        <v>10</v>
      </c>
      <c r="G14" s="7"/>
    </row>
    <row r="15" spans="1:9" ht="14.5" x14ac:dyDescent="0.35">
      <c r="A15" s="27" t="s">
        <v>11</v>
      </c>
      <c r="B15" s="28" t="s">
        <v>12</v>
      </c>
      <c r="C15" s="29">
        <v>175000</v>
      </c>
      <c r="D15" s="30" t="s">
        <v>13</v>
      </c>
      <c r="F15" s="8" t="s">
        <v>14</v>
      </c>
      <c r="G15" s="9" t="s">
        <v>15</v>
      </c>
      <c r="H15" s="10">
        <f>C30</f>
        <v>581704.75</v>
      </c>
      <c r="I15" s="11" t="s">
        <v>16</v>
      </c>
    </row>
    <row r="16" spans="1:9" ht="14.5" x14ac:dyDescent="0.35">
      <c r="A16" s="31" t="s">
        <v>17</v>
      </c>
      <c r="B16" s="32" t="s">
        <v>18</v>
      </c>
      <c r="C16" s="33">
        <v>0</v>
      </c>
      <c r="D16" s="34" t="s">
        <v>13</v>
      </c>
      <c r="F16" s="12" t="s">
        <v>19</v>
      </c>
      <c r="G16" t="s">
        <v>20</v>
      </c>
      <c r="H16" s="13">
        <v>750000</v>
      </c>
      <c r="I16" s="14" t="s">
        <v>21</v>
      </c>
    </row>
    <row r="17" spans="1:9" ht="14.5" x14ac:dyDescent="0.35">
      <c r="A17" s="31" t="s">
        <v>22</v>
      </c>
      <c r="B17" s="32" t="s">
        <v>23</v>
      </c>
      <c r="C17" s="33">
        <v>0</v>
      </c>
      <c r="D17" s="34" t="s">
        <v>13</v>
      </c>
      <c r="F17" s="12" t="s">
        <v>24</v>
      </c>
      <c r="G17" t="s">
        <v>25</v>
      </c>
      <c r="H17" s="13">
        <f>H16-H15</f>
        <v>168295.25</v>
      </c>
      <c r="I17" s="14" t="s">
        <v>26</v>
      </c>
    </row>
    <row r="18" spans="1:9" ht="14.5" x14ac:dyDescent="0.35">
      <c r="A18" s="31" t="s">
        <v>27</v>
      </c>
      <c r="B18" s="32" t="s">
        <v>28</v>
      </c>
      <c r="C18" s="33">
        <v>0</v>
      </c>
      <c r="D18" s="34" t="s">
        <v>13</v>
      </c>
      <c r="F18" s="12" t="s">
        <v>29</v>
      </c>
      <c r="G18" t="s">
        <v>30</v>
      </c>
      <c r="H18" s="15">
        <v>0.1</v>
      </c>
      <c r="I18" s="14" t="s">
        <v>31</v>
      </c>
    </row>
    <row r="19" spans="1:9" ht="15" thickBot="1" x14ac:dyDescent="0.4">
      <c r="A19" s="35" t="s">
        <v>32</v>
      </c>
      <c r="B19" s="36" t="s">
        <v>33</v>
      </c>
      <c r="C19" s="37">
        <f>SUM(C15:C18)</f>
        <v>175000</v>
      </c>
      <c r="D19" s="34" t="s">
        <v>34</v>
      </c>
      <c r="F19" s="16" t="s">
        <v>35</v>
      </c>
      <c r="G19" s="17" t="s">
        <v>36</v>
      </c>
      <c r="H19" s="18">
        <f>H18*H17</f>
        <v>16829.525000000001</v>
      </c>
      <c r="I19" s="19" t="s">
        <v>37</v>
      </c>
    </row>
    <row r="20" spans="1:9" ht="13" x14ac:dyDescent="0.3">
      <c r="A20" s="31" t="s">
        <v>38</v>
      </c>
      <c r="B20" s="32" t="s">
        <v>39</v>
      </c>
      <c r="C20" s="33">
        <f>C19*0.062</f>
        <v>10850</v>
      </c>
      <c r="D20" s="34" t="s">
        <v>40</v>
      </c>
    </row>
    <row r="21" spans="1:9" ht="14.5" x14ac:dyDescent="0.35">
      <c r="A21" s="31" t="s">
        <v>41</v>
      </c>
      <c r="B21" s="32" t="s">
        <v>42</v>
      </c>
      <c r="C21" s="33">
        <f>C19*0.0145</f>
        <v>2537.5</v>
      </c>
      <c r="D21" s="34" t="s">
        <v>43</v>
      </c>
      <c r="E21" s="20" t="s">
        <v>44</v>
      </c>
      <c r="F21" t="s">
        <v>45</v>
      </c>
      <c r="G21" s="21">
        <f>H19+C19</f>
        <v>191829.52499999999</v>
      </c>
      <c r="H21" s="22" t="s">
        <v>46</v>
      </c>
    </row>
    <row r="22" spans="1:9" ht="14.5" x14ac:dyDescent="0.35">
      <c r="A22" s="31" t="s">
        <v>47</v>
      </c>
      <c r="B22" s="32" t="s">
        <v>48</v>
      </c>
      <c r="C22" s="33">
        <f>C19*0.01</f>
        <v>1750</v>
      </c>
      <c r="D22" s="34" t="s">
        <v>49</v>
      </c>
      <c r="E22" s="20" t="s">
        <v>50</v>
      </c>
      <c r="F22" t="s">
        <v>51</v>
      </c>
      <c r="G22" s="23">
        <f>G21/H16</f>
        <v>0.25577270000000002</v>
      </c>
      <c r="H22" s="22" t="s">
        <v>52</v>
      </c>
    </row>
    <row r="23" spans="1:9" ht="13" x14ac:dyDescent="0.3">
      <c r="A23" s="31" t="s">
        <v>53</v>
      </c>
      <c r="B23" s="32" t="s">
        <v>54</v>
      </c>
      <c r="C23" s="33">
        <f>C19*0.03</f>
        <v>5250</v>
      </c>
      <c r="D23" s="34" t="s">
        <v>55</v>
      </c>
      <c r="F23" t="s">
        <v>56</v>
      </c>
      <c r="G23" s="23">
        <f>1-G22-C12</f>
        <v>0.1496327054054053</v>
      </c>
      <c r="H23" s="24" t="s">
        <v>57</v>
      </c>
    </row>
    <row r="24" spans="1:9" ht="13" x14ac:dyDescent="0.3">
      <c r="A24" s="31" t="s">
        <v>58</v>
      </c>
      <c r="B24" s="32" t="s">
        <v>59</v>
      </c>
      <c r="C24" s="33">
        <v>1000</v>
      </c>
      <c r="D24" s="34" t="s">
        <v>60</v>
      </c>
    </row>
    <row r="25" spans="1:9" ht="13" x14ac:dyDescent="0.3">
      <c r="A25" s="31" t="s">
        <v>61</v>
      </c>
      <c r="B25" s="32" t="s">
        <v>62</v>
      </c>
      <c r="C25" s="33">
        <v>18000</v>
      </c>
      <c r="D25" s="34" t="s">
        <v>63</v>
      </c>
    </row>
    <row r="26" spans="1:9" ht="13" x14ac:dyDescent="0.3">
      <c r="A26" s="31" t="s">
        <v>64</v>
      </c>
      <c r="B26" s="32" t="s">
        <v>65</v>
      </c>
      <c r="C26" s="38">
        <f>SUM(C19:C25)</f>
        <v>214387.5</v>
      </c>
      <c r="D26" s="34" t="s">
        <v>66</v>
      </c>
    </row>
    <row r="27" spans="1:9" x14ac:dyDescent="0.25">
      <c r="A27" s="31"/>
      <c r="B27" s="32"/>
      <c r="C27" s="38"/>
      <c r="D27" s="39"/>
    </row>
    <row r="28" spans="1:9" ht="13" x14ac:dyDescent="0.3">
      <c r="A28" s="31" t="s">
        <v>67</v>
      </c>
      <c r="B28" s="32" t="s">
        <v>68</v>
      </c>
      <c r="C28" s="38">
        <f>C26/(1-C12)</f>
        <v>528822.5</v>
      </c>
      <c r="D28" s="34" t="s">
        <v>73</v>
      </c>
    </row>
    <row r="29" spans="1:9" ht="13" x14ac:dyDescent="0.3">
      <c r="A29" s="31" t="s">
        <v>69</v>
      </c>
      <c r="B29" s="32" t="s">
        <v>56</v>
      </c>
      <c r="C29" s="38">
        <f>C28*0.1</f>
        <v>52882.25</v>
      </c>
      <c r="D29" s="34" t="s">
        <v>70</v>
      </c>
    </row>
    <row r="30" spans="1:9" ht="13.5" thickBot="1" x14ac:dyDescent="0.35">
      <c r="A30" s="40" t="s">
        <v>71</v>
      </c>
      <c r="B30" s="41" t="s">
        <v>15</v>
      </c>
      <c r="C30" s="42">
        <f>C29+C28</f>
        <v>581704.75</v>
      </c>
      <c r="D30" s="43" t="s">
        <v>72</v>
      </c>
    </row>
    <row r="32" spans="1:9" x14ac:dyDescent="0.25">
      <c r="B32" s="25"/>
      <c r="C32" s="26"/>
    </row>
    <row r="39" spans="2:2" ht="18.5" x14ac:dyDescent="0.45">
      <c r="B3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SampleCompModel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Vanchiere</dc:creator>
  <cp:lastModifiedBy>Paul Vanchiere</cp:lastModifiedBy>
  <dcterms:created xsi:type="dcterms:W3CDTF">2024-06-08T04:25:24Z</dcterms:created>
  <dcterms:modified xsi:type="dcterms:W3CDTF">2024-06-08T04:39:23Z</dcterms:modified>
</cp:coreProperties>
</file>